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6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List1!$A$1:$F$47</definedName>
  </definedNames>
  <calcPr calcId="145621" concurrentCalc="0"/>
</workbook>
</file>

<file path=xl/calcChain.xml><?xml version="1.0" encoding="utf-8"?>
<calcChain xmlns="http://schemas.openxmlformats.org/spreadsheetml/2006/main">
  <c r="B45" i="1" l="1"/>
  <c r="B47" i="1"/>
  <c r="B37" i="1"/>
  <c r="B39" i="1"/>
  <c r="C19" i="1"/>
  <c r="C20" i="1"/>
  <c r="E15" i="1"/>
  <c r="C15" i="1"/>
  <c r="E8" i="1"/>
  <c r="C9" i="1"/>
  <c r="C8" i="1"/>
  <c r="C23" i="1"/>
  <c r="C18" i="1"/>
  <c r="E20" i="1"/>
  <c r="E19" i="1"/>
  <c r="E23" i="1"/>
  <c r="E18" i="1"/>
  <c r="E14" i="1"/>
  <c r="E9" i="1"/>
  <c r="C17" i="1"/>
  <c r="C21" i="1"/>
  <c r="C14" i="1"/>
  <c r="E10" i="1"/>
  <c r="E17" i="1"/>
  <c r="E21" i="1"/>
  <c r="C10" i="1"/>
  <c r="C26" i="1"/>
  <c r="E26" i="1"/>
</calcChain>
</file>

<file path=xl/sharedStrings.xml><?xml version="1.0" encoding="utf-8"?>
<sst xmlns="http://schemas.openxmlformats.org/spreadsheetml/2006/main" count="59" uniqueCount="55">
  <si>
    <t>Počet osob:</t>
  </si>
  <si>
    <t>Předpokládané náklady v rámci "Zajištění podpory pro činnost Oborových verifikačních a hodnotících panelů a Expertních panelů"</t>
  </si>
  <si>
    <t>Aktivita</t>
  </si>
  <si>
    <t>Expertní panely-zahraniční účastníci</t>
  </si>
  <si>
    <t>Počet setkání ročně:</t>
  </si>
  <si>
    <t>Poznámka</t>
  </si>
  <si>
    <t>Maximální cena ubytování / noc</t>
  </si>
  <si>
    <t>OVHP-tuzemští účastníci</t>
  </si>
  <si>
    <t>10 osob-Pendolino 1.tř.</t>
  </si>
  <si>
    <t>Maximální cena tuzemské jízdné ostatní</t>
  </si>
  <si>
    <t>Občerstvení na setkání/osoba</t>
  </si>
  <si>
    <t>Organizaci zajistí na základě VZ třetí subjekt. Měsíční zúčtování skutečných nákladů proti předloženým dokladům.</t>
  </si>
  <si>
    <t>cca. 30 osob z Prahy</t>
  </si>
  <si>
    <t>Maximální cena zahraniční letenky (Evropa)</t>
  </si>
  <si>
    <t>Maximální cena zahraniční letenky (USA, Asie)</t>
  </si>
  <si>
    <t>Náklady (1 rok)-minimum</t>
  </si>
  <si>
    <t>30 osob</t>
  </si>
  <si>
    <t>0 osob</t>
  </si>
  <si>
    <t>5 osob-Pendolino 1.tř.</t>
  </si>
  <si>
    <t>150 osob, 1 noc, 3 setkání</t>
  </si>
  <si>
    <t>3 setkání, 1 dny, max. 170 osob</t>
  </si>
  <si>
    <t>1.část - parametry aktivit -  Měsíční zúčtování skutečných nákladů proti předloženým dokladům.</t>
  </si>
  <si>
    <t>Poznámka-minimum</t>
  </si>
  <si>
    <t xml:space="preserve">11 osob </t>
  </si>
  <si>
    <t xml:space="preserve">159 osob </t>
  </si>
  <si>
    <t>Náklady (1 rok) maximum</t>
  </si>
  <si>
    <t>190 osob, 2 noci, 3 setkání</t>
  </si>
  <si>
    <t>3 setkání, 2 dny, max. 220 osob</t>
  </si>
  <si>
    <t>Skutečné předpokládané náklady je možné upřesnit až po schválení panelů (vzdálenost bydliště osoby od Prahy).</t>
  </si>
  <si>
    <t>7 osob</t>
  </si>
  <si>
    <t>20 osob</t>
  </si>
  <si>
    <r>
      <t>Maximální cena tuzemské jízdné (Ostrava-</t>
    </r>
    <r>
      <rPr>
        <sz val="8"/>
        <color theme="1"/>
        <rFont val="Times New Roman"/>
        <family val="1"/>
        <charset val="238"/>
      </rPr>
      <t>Pendolino</t>
    </r>
    <r>
      <rPr>
        <sz val="14"/>
        <color theme="1"/>
        <rFont val="Times New Roman"/>
        <family val="1"/>
        <charset val="238"/>
      </rPr>
      <t>)</t>
    </r>
  </si>
  <si>
    <t>143 osob-2.tř.</t>
  </si>
  <si>
    <t>100 osob-2.tř. max. 800 Kč</t>
  </si>
  <si>
    <t xml:space="preserve">22 osob </t>
  </si>
  <si>
    <t xml:space="preserve">198 osob </t>
  </si>
  <si>
    <r>
      <t>Náklady celkem za 1 rok</t>
    </r>
    <r>
      <rPr>
        <b/>
        <sz val="10"/>
        <color theme="1"/>
        <rFont val="Times New Roman"/>
        <family val="1"/>
        <charset val="238"/>
      </rPr>
      <t xml:space="preserve"> (průběžka)</t>
    </r>
    <r>
      <rPr>
        <b/>
        <sz val="14"/>
        <color theme="1"/>
        <rFont val="Times New Roman"/>
        <family val="1"/>
        <charset val="238"/>
      </rPr>
      <t>:</t>
    </r>
  </si>
  <si>
    <r>
      <t xml:space="preserve">Aktivita - </t>
    </r>
    <r>
      <rPr>
        <b/>
        <u/>
        <sz val="16"/>
        <color theme="1"/>
        <rFont val="Times New Roman"/>
        <family val="1"/>
        <charset val="238"/>
      </rPr>
      <t>1 .rok</t>
    </r>
  </si>
  <si>
    <t>mzdy a odvody (1,5 pracovníka ročně)</t>
  </si>
  <si>
    <t>pronájem prostor</t>
  </si>
  <si>
    <t>materiál</t>
  </si>
  <si>
    <t>Přímé náklady</t>
  </si>
  <si>
    <t>Přímé náklady celkem</t>
  </si>
  <si>
    <t>Náklady celkem</t>
  </si>
  <si>
    <t>režie 20% přímých nákladů</t>
  </si>
  <si>
    <t>Předpokládáná hodnota veřejné zakázky</t>
  </si>
  <si>
    <t>doprava, ubytování, odměny</t>
  </si>
  <si>
    <t>Cena</t>
  </si>
  <si>
    <t>Režie (zisk)</t>
  </si>
  <si>
    <t>CELKEM (1 rok)</t>
  </si>
  <si>
    <t>Další předpokládané náklady vítěze Veřejné zakázky</t>
  </si>
  <si>
    <t>CELKEM (2 roky)</t>
  </si>
  <si>
    <t>400 EUR/setkání (zpracování odb. posudeku)</t>
  </si>
  <si>
    <t>500 EUR/setkání-předseda (řízení panelu)</t>
  </si>
  <si>
    <t>Příloha k materiálu 286/A1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</si>
</sst>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i/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b/>
      <i/>
      <u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7" fillId="0" borderId="0" xfId="0" applyNumberFormat="1" applyFont="1"/>
    <xf numFmtId="0" fontId="7" fillId="0" borderId="0" xfId="0" applyFont="1"/>
    <xf numFmtId="0" fontId="8" fillId="0" borderId="0" xfId="0" applyFont="1"/>
    <xf numFmtId="3" fontId="8" fillId="0" borderId="0" xfId="0" applyNumberFormat="1" applyFont="1"/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0" fontId="9" fillId="0" borderId="4" xfId="0" applyFont="1" applyBorder="1"/>
    <xf numFmtId="3" fontId="11" fillId="0" borderId="7" xfId="0" applyNumberFormat="1" applyFont="1" applyBorder="1"/>
    <xf numFmtId="0" fontId="11" fillId="0" borderId="8" xfId="0" applyFont="1" applyBorder="1"/>
    <xf numFmtId="3" fontId="6" fillId="0" borderId="9" xfId="0" applyNumberFormat="1" applyFont="1" applyBorder="1" applyAlignment="1">
      <alignment horizontal="center" vertical="center" wrapText="1"/>
    </xf>
    <xf numFmtId="0" fontId="9" fillId="0" borderId="11" xfId="0" applyFont="1" applyBorder="1"/>
    <xf numFmtId="164" fontId="9" fillId="0" borderId="12" xfId="0" applyNumberFormat="1" applyFont="1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/>
    </xf>
    <xf numFmtId="3" fontId="9" fillId="0" borderId="16" xfId="0" applyNumberFormat="1" applyFont="1" applyBorder="1"/>
    <xf numFmtId="164" fontId="9" fillId="0" borderId="16" xfId="0" applyNumberFormat="1" applyFont="1" applyBorder="1"/>
    <xf numFmtId="0" fontId="10" fillId="0" borderId="15" xfId="0" applyFont="1" applyBorder="1" applyAlignment="1">
      <alignment horizontal="left"/>
    </xf>
    <xf numFmtId="0" fontId="9" fillId="0" borderId="17" xfId="0" applyFont="1" applyBorder="1"/>
    <xf numFmtId="164" fontId="9" fillId="0" borderId="18" xfId="0" applyNumberFormat="1" applyFont="1" applyBorder="1"/>
    <xf numFmtId="0" fontId="1" fillId="0" borderId="0" xfId="0" applyFont="1"/>
    <xf numFmtId="3" fontId="15" fillId="0" borderId="0" xfId="0" applyNumberFormat="1" applyFont="1"/>
    <xf numFmtId="0" fontId="15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16" fillId="0" borderId="0" xfId="0" applyNumberFormat="1" applyFont="1"/>
    <xf numFmtId="0" fontId="19" fillId="0" borderId="0" xfId="0" applyFont="1"/>
    <xf numFmtId="3" fontId="20" fillId="0" borderId="0" xfId="0" applyNumberFormat="1" applyFont="1"/>
    <xf numFmtId="0" fontId="20" fillId="0" borderId="0" xfId="0" applyFont="1"/>
    <xf numFmtId="0" fontId="22" fillId="0" borderId="0" xfId="0" applyFont="1"/>
    <xf numFmtId="3" fontId="22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/>
    <xf numFmtId="3" fontId="23" fillId="0" borderId="0" xfId="0" applyNumberFormat="1" applyFont="1"/>
    <xf numFmtId="0" fontId="23" fillId="0" borderId="0" xfId="0" applyFont="1"/>
    <xf numFmtId="0" fontId="24" fillId="0" borderId="0" xfId="0" applyFont="1"/>
    <xf numFmtId="0" fontId="21" fillId="0" borderId="19" xfId="0" applyFont="1" applyBorder="1"/>
    <xf numFmtId="0" fontId="19" fillId="0" borderId="1" xfId="0" applyFont="1" applyBorder="1"/>
    <xf numFmtId="0" fontId="19" fillId="0" borderId="3" xfId="0" applyFont="1" applyBorder="1"/>
    <xf numFmtId="0" fontId="19" fillId="0" borderId="4" xfId="0" applyFont="1" applyBorder="1"/>
    <xf numFmtId="3" fontId="20" fillId="0" borderId="5" xfId="0" applyNumberFormat="1" applyFont="1" applyBorder="1"/>
    <xf numFmtId="0" fontId="21" fillId="0" borderId="3" xfId="0" applyFont="1" applyBorder="1"/>
    <xf numFmtId="3" fontId="22" fillId="0" borderId="5" xfId="0" applyNumberFormat="1" applyFont="1" applyBorder="1"/>
    <xf numFmtId="3" fontId="18" fillId="0" borderId="5" xfId="0" applyNumberFormat="1" applyFont="1" applyBorder="1"/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17" fillId="0" borderId="0" xfId="0" applyFont="1"/>
    <xf numFmtId="0" fontId="16" fillId="0" borderId="0" xfId="0" applyFont="1"/>
    <xf numFmtId="0" fontId="25" fillId="0" borderId="0" xfId="0" applyFont="1"/>
    <xf numFmtId="0" fontId="9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/>
    </xf>
    <xf numFmtId="3" fontId="9" fillId="0" borderId="5" xfId="0" applyNumberFormat="1" applyFont="1" applyBorder="1" applyAlignment="1">
      <alignment vertical="center"/>
    </xf>
    <xf numFmtId="3" fontId="9" fillId="0" borderId="5" xfId="0" applyNumberFormat="1" applyFont="1" applyBorder="1"/>
    <xf numFmtId="3" fontId="10" fillId="0" borderId="5" xfId="0" applyNumberFormat="1" applyFont="1" applyBorder="1"/>
    <xf numFmtId="3" fontId="10" fillId="0" borderId="8" xfId="0" applyNumberFormat="1" applyFont="1" applyBorder="1"/>
    <xf numFmtId="0" fontId="10" fillId="0" borderId="6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6" fillId="0" borderId="4" xfId="0" applyFont="1" applyBorder="1"/>
    <xf numFmtId="3" fontId="26" fillId="0" borderId="4" xfId="0" applyNumberFormat="1" applyFont="1" applyBorder="1"/>
    <xf numFmtId="0" fontId="20" fillId="0" borderId="4" xfId="0" applyFont="1" applyBorder="1"/>
    <xf numFmtId="0" fontId="26" fillId="0" borderId="5" xfId="0" applyFont="1" applyBorder="1"/>
    <xf numFmtId="3" fontId="27" fillId="0" borderId="10" xfId="0" applyNumberFormat="1" applyFont="1" applyBorder="1" applyAlignment="1">
      <alignment horizontal="center" vertical="center" wrapText="1"/>
    </xf>
    <xf numFmtId="164" fontId="20" fillId="0" borderId="10" xfId="0" applyNumberFormat="1" applyFont="1" applyBorder="1"/>
    <xf numFmtId="164" fontId="22" fillId="0" borderId="10" xfId="0" applyNumberFormat="1" applyFont="1" applyBorder="1"/>
    <xf numFmtId="164" fontId="20" fillId="0" borderId="4" xfId="0" applyNumberFormat="1" applyFont="1" applyBorder="1"/>
    <xf numFmtId="164" fontId="28" fillId="0" borderId="7" xfId="0" applyNumberFormat="1" applyFont="1" applyBorder="1"/>
    <xf numFmtId="0" fontId="27" fillId="0" borderId="4" xfId="0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164" fontId="22" fillId="0" borderId="4" xfId="0" applyNumberFormat="1" applyFont="1" applyBorder="1"/>
    <xf numFmtId="0" fontId="27" fillId="0" borderId="5" xfId="0" applyFont="1" applyBorder="1" applyAlignment="1">
      <alignment horizontal="center" vertical="center" wrapText="1"/>
    </xf>
    <xf numFmtId="0" fontId="20" fillId="0" borderId="5" xfId="0" applyFont="1" applyBorder="1"/>
    <xf numFmtId="0" fontId="20" fillId="0" borderId="5" xfId="0" applyFont="1" applyBorder="1" applyAlignment="1">
      <alignment shrinkToFit="1"/>
    </xf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5" fillId="0" borderId="0" xfId="0" applyFont="1" applyAlignment="1">
      <alignment shrinkToFit="1"/>
    </xf>
    <xf numFmtId="0" fontId="0" fillId="0" borderId="0" xfId="0" applyAlignment="1">
      <alignment shrinkToFit="1"/>
    </xf>
    <xf numFmtId="0" fontId="29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zoomScaleNormal="100" workbookViewId="0">
      <selection activeCell="G3" sqref="G3"/>
    </sheetView>
  </sheetViews>
  <sheetFormatPr defaultRowHeight="15" x14ac:dyDescent="0.25"/>
  <cols>
    <col min="1" max="1" width="51.28515625" customWidth="1"/>
    <col min="2" max="2" width="15.7109375" customWidth="1"/>
    <col min="3" max="3" width="16.28515625" style="12" customWidth="1"/>
    <col min="4" max="4" width="22.85546875" style="11" customWidth="1"/>
    <col min="5" max="5" width="18.28515625" style="12" customWidth="1"/>
    <col min="6" max="6" width="23" style="11" customWidth="1"/>
    <col min="7" max="7" width="11" style="11" customWidth="1"/>
  </cols>
  <sheetData>
    <row r="1" spans="1:10" s="2" customFormat="1" x14ac:dyDescent="0.25">
      <c r="A1" s="94" t="s">
        <v>1</v>
      </c>
      <c r="B1" s="94"/>
      <c r="C1" s="94"/>
      <c r="D1" s="94"/>
      <c r="E1" s="94"/>
      <c r="F1" s="94"/>
      <c r="G1" s="94"/>
      <c r="H1" s="94"/>
    </row>
    <row r="2" spans="1:10" s="1" customFormat="1" ht="41.25" customHeight="1" x14ac:dyDescent="0.25">
      <c r="A2" s="94"/>
      <c r="B2" s="94"/>
      <c r="C2" s="94"/>
      <c r="D2" s="94"/>
      <c r="E2" s="94"/>
      <c r="F2" s="94"/>
      <c r="G2" s="94"/>
      <c r="H2" s="94"/>
      <c r="I2" s="3"/>
      <c r="J2" s="3"/>
    </row>
    <row r="3" spans="1:10" s="1" customFormat="1" ht="41.25" customHeight="1" thickBot="1" x14ac:dyDescent="0.3">
      <c r="A3" s="6" t="s">
        <v>21</v>
      </c>
      <c r="B3" s="5"/>
      <c r="C3" s="7"/>
      <c r="D3" s="8"/>
      <c r="E3" s="99" t="s">
        <v>54</v>
      </c>
      <c r="F3" s="8"/>
      <c r="G3" s="8"/>
      <c r="H3" s="5"/>
      <c r="I3" s="3"/>
      <c r="J3" s="3"/>
    </row>
    <row r="4" spans="1:10" s="1" customFormat="1" ht="17.45" customHeight="1" thickTop="1" x14ac:dyDescent="0.3">
      <c r="A4" s="23" t="s">
        <v>37</v>
      </c>
      <c r="B4" s="24"/>
      <c r="C4" s="20"/>
      <c r="D4" s="14"/>
      <c r="E4" s="13"/>
      <c r="F4" s="15"/>
      <c r="G4" s="8"/>
      <c r="H4" s="5"/>
      <c r="I4" s="3"/>
      <c r="J4" s="3"/>
    </row>
    <row r="5" spans="1:10" s="1" customFormat="1" ht="31.9" customHeight="1" x14ac:dyDescent="0.25">
      <c r="A5" s="25" t="s">
        <v>3</v>
      </c>
      <c r="B5" s="26"/>
      <c r="C5" s="83" t="s">
        <v>25</v>
      </c>
      <c r="D5" s="88" t="s">
        <v>5</v>
      </c>
      <c r="E5" s="89" t="s">
        <v>15</v>
      </c>
      <c r="F5" s="91" t="s">
        <v>22</v>
      </c>
      <c r="G5" s="8"/>
      <c r="H5" s="5"/>
      <c r="I5" s="3"/>
      <c r="J5" s="3"/>
    </row>
    <row r="6" spans="1:10" ht="18.75" x14ac:dyDescent="0.3">
      <c r="A6" s="27" t="s">
        <v>0</v>
      </c>
      <c r="B6" s="28">
        <v>37</v>
      </c>
      <c r="C6" s="84"/>
      <c r="D6" s="81"/>
      <c r="E6" s="86"/>
      <c r="F6" s="92"/>
      <c r="G6" s="10"/>
      <c r="H6" s="4"/>
    </row>
    <row r="7" spans="1:10" ht="18.75" x14ac:dyDescent="0.3">
      <c r="A7" s="27" t="s">
        <v>4</v>
      </c>
      <c r="B7" s="28">
        <v>3</v>
      </c>
      <c r="C7" s="84"/>
      <c r="D7" s="81"/>
      <c r="E7" s="86"/>
      <c r="F7" s="92"/>
      <c r="G7" s="10"/>
      <c r="H7" s="4"/>
    </row>
    <row r="8" spans="1:10" ht="18.75" x14ac:dyDescent="0.3">
      <c r="A8" s="27" t="s">
        <v>13</v>
      </c>
      <c r="B8" s="29">
        <v>15000</v>
      </c>
      <c r="C8" s="84">
        <f>30*B8*3</f>
        <v>1350000</v>
      </c>
      <c r="D8" s="81" t="s">
        <v>16</v>
      </c>
      <c r="E8" s="86">
        <f>20*B8*3</f>
        <v>900000</v>
      </c>
      <c r="F8" s="92" t="s">
        <v>30</v>
      </c>
      <c r="G8" s="10"/>
      <c r="H8" s="4"/>
    </row>
    <row r="9" spans="1:10" ht="18.75" x14ac:dyDescent="0.3">
      <c r="A9" s="27" t="s">
        <v>14</v>
      </c>
      <c r="B9" s="29">
        <v>30000</v>
      </c>
      <c r="C9" s="84">
        <f>7*B9*3</f>
        <v>630000</v>
      </c>
      <c r="D9" s="81" t="s">
        <v>29</v>
      </c>
      <c r="E9" s="86">
        <f>0*B9*3</f>
        <v>0</v>
      </c>
      <c r="F9" s="92" t="s">
        <v>17</v>
      </c>
      <c r="G9" s="10"/>
      <c r="H9" s="4"/>
    </row>
    <row r="10" spans="1:10" ht="18.75" x14ac:dyDescent="0.3">
      <c r="A10" s="27"/>
      <c r="B10" s="28"/>
      <c r="C10" s="85">
        <f>SUM(C8:C9)</f>
        <v>1980000</v>
      </c>
      <c r="D10" s="81"/>
      <c r="E10" s="90">
        <f>SUM(E8:E9)</f>
        <v>900000</v>
      </c>
      <c r="F10" s="92"/>
      <c r="G10" s="10"/>
      <c r="H10" s="4"/>
    </row>
    <row r="11" spans="1:10" ht="18.75" x14ac:dyDescent="0.3">
      <c r="A11" s="25" t="s">
        <v>7</v>
      </c>
      <c r="B11" s="28"/>
      <c r="C11" s="84"/>
      <c r="D11" s="81"/>
      <c r="E11" s="86"/>
      <c r="F11" s="92"/>
      <c r="G11" s="10"/>
      <c r="H11" s="4"/>
    </row>
    <row r="12" spans="1:10" ht="18.75" x14ac:dyDescent="0.3">
      <c r="A12" s="27" t="s">
        <v>0</v>
      </c>
      <c r="B12" s="28">
        <v>183</v>
      </c>
      <c r="C12" s="84"/>
      <c r="D12" s="81"/>
      <c r="E12" s="86"/>
      <c r="F12" s="92"/>
      <c r="G12" s="10"/>
      <c r="H12" s="4"/>
    </row>
    <row r="13" spans="1:10" ht="18.75" x14ac:dyDescent="0.3">
      <c r="A13" s="27" t="s">
        <v>4</v>
      </c>
      <c r="B13" s="28">
        <v>3</v>
      </c>
      <c r="C13" s="84"/>
      <c r="D13" s="81"/>
      <c r="E13" s="86"/>
      <c r="F13" s="92"/>
      <c r="G13" s="10"/>
      <c r="H13" s="4"/>
    </row>
    <row r="14" spans="1:10" ht="18.75" x14ac:dyDescent="0.3">
      <c r="A14" s="27" t="s">
        <v>31</v>
      </c>
      <c r="B14" s="29">
        <v>1700</v>
      </c>
      <c r="C14" s="84">
        <f>10*B14*3</f>
        <v>51000</v>
      </c>
      <c r="D14" s="81" t="s">
        <v>8</v>
      </c>
      <c r="E14" s="86">
        <f>5*B14*3</f>
        <v>25500</v>
      </c>
      <c r="F14" s="92" t="s">
        <v>18</v>
      </c>
      <c r="G14" s="10"/>
      <c r="H14" s="4"/>
    </row>
    <row r="15" spans="1:10" ht="18.75" x14ac:dyDescent="0.3">
      <c r="A15" s="27" t="s">
        <v>9</v>
      </c>
      <c r="B15" s="29">
        <v>1000</v>
      </c>
      <c r="C15" s="84">
        <f>143*B15*3</f>
        <v>429000</v>
      </c>
      <c r="D15" s="81" t="s">
        <v>32</v>
      </c>
      <c r="E15" s="86">
        <f>100*B15-200*3</f>
        <v>99400</v>
      </c>
      <c r="F15" s="82" t="s">
        <v>33</v>
      </c>
      <c r="G15" s="10"/>
      <c r="H15" s="4"/>
    </row>
    <row r="16" spans="1:10" ht="18.75" x14ac:dyDescent="0.3">
      <c r="A16" s="27"/>
      <c r="B16" s="29"/>
      <c r="C16" s="84">
        <v>0</v>
      </c>
      <c r="D16" s="81" t="s">
        <v>12</v>
      </c>
      <c r="E16" s="86">
        <v>0</v>
      </c>
      <c r="F16" s="92" t="s">
        <v>12</v>
      </c>
      <c r="G16" s="10"/>
      <c r="H16" s="4"/>
    </row>
    <row r="17" spans="1:8" ht="18.75" x14ac:dyDescent="0.3">
      <c r="A17" s="27"/>
      <c r="B17" s="29"/>
      <c r="C17" s="85">
        <f>SUM(C14:C16)</f>
        <v>480000</v>
      </c>
      <c r="D17" s="81"/>
      <c r="E17" s="90">
        <f>SUM(E14:E16)</f>
        <v>124900</v>
      </c>
      <c r="F17" s="92"/>
      <c r="G17" s="10"/>
      <c r="H17" s="4"/>
    </row>
    <row r="18" spans="1:8" ht="18.75" x14ac:dyDescent="0.3">
      <c r="A18" s="27" t="s">
        <v>6</v>
      </c>
      <c r="B18" s="29">
        <v>2000</v>
      </c>
      <c r="C18" s="84">
        <f>190*B18*3*2</f>
        <v>2280000</v>
      </c>
      <c r="D18" s="79" t="s">
        <v>26</v>
      </c>
      <c r="E18" s="86">
        <f>150*B18*3*1</f>
        <v>900000</v>
      </c>
      <c r="F18" s="93" t="s">
        <v>19</v>
      </c>
      <c r="G18" s="10"/>
      <c r="H18" s="4"/>
    </row>
    <row r="19" spans="1:8" ht="18.75" x14ac:dyDescent="0.3">
      <c r="A19" s="27" t="s">
        <v>52</v>
      </c>
      <c r="B19" s="29">
        <v>10000</v>
      </c>
      <c r="C19" s="84">
        <f>198*B19*3</f>
        <v>5940000</v>
      </c>
      <c r="D19" s="81" t="s">
        <v>35</v>
      </c>
      <c r="E19" s="86">
        <f>159*B19*3</f>
        <v>4770000</v>
      </c>
      <c r="F19" s="92" t="s">
        <v>24</v>
      </c>
      <c r="G19" s="10"/>
      <c r="H19" s="4"/>
    </row>
    <row r="20" spans="1:8" ht="18.75" x14ac:dyDescent="0.3">
      <c r="A20" s="27" t="s">
        <v>53</v>
      </c>
      <c r="B20" s="29">
        <v>12500</v>
      </c>
      <c r="C20" s="84">
        <f>22*B20*3</f>
        <v>825000</v>
      </c>
      <c r="D20" s="81" t="s">
        <v>34</v>
      </c>
      <c r="E20" s="86">
        <f>11*B20*3</f>
        <v>412500</v>
      </c>
      <c r="F20" s="92" t="s">
        <v>23</v>
      </c>
      <c r="G20" s="10"/>
      <c r="H20" s="4"/>
    </row>
    <row r="21" spans="1:8" ht="17.45" customHeight="1" x14ac:dyDescent="0.3">
      <c r="A21" s="30"/>
      <c r="B21" s="28"/>
      <c r="C21" s="85">
        <f>SUM(C14:C20)</f>
        <v>10005000</v>
      </c>
      <c r="D21" s="79"/>
      <c r="E21" s="90">
        <f>SUM(E14:E19)</f>
        <v>5919800</v>
      </c>
      <c r="F21" s="92"/>
      <c r="G21" s="10"/>
      <c r="H21" s="4"/>
    </row>
    <row r="22" spans="1:8" ht="17.45" customHeight="1" x14ac:dyDescent="0.3">
      <c r="A22" s="30"/>
      <c r="B22" s="28"/>
      <c r="C22" s="85"/>
      <c r="D22" s="79"/>
      <c r="E22" s="90"/>
      <c r="F22" s="92"/>
      <c r="G22" s="10"/>
      <c r="H22" s="4"/>
    </row>
    <row r="23" spans="1:8" ht="19.5" thickBot="1" x14ac:dyDescent="0.35">
      <c r="A23" s="31" t="s">
        <v>10</v>
      </c>
      <c r="B23" s="32">
        <v>300</v>
      </c>
      <c r="C23" s="85">
        <f>220*B23*3*2</f>
        <v>396000</v>
      </c>
      <c r="D23" s="79" t="s">
        <v>27</v>
      </c>
      <c r="E23" s="90">
        <f>170*B23*3*1</f>
        <v>153000</v>
      </c>
      <c r="F23" s="93" t="s">
        <v>20</v>
      </c>
      <c r="G23" s="10"/>
      <c r="H23" s="4"/>
    </row>
    <row r="24" spans="1:8" ht="19.5" thickTop="1" x14ac:dyDescent="0.3">
      <c r="A24" s="21"/>
      <c r="B24" s="22"/>
      <c r="C24" s="86"/>
      <c r="D24" s="79"/>
      <c r="E24" s="86"/>
      <c r="F24" s="82"/>
      <c r="G24" s="10"/>
      <c r="H24" s="4"/>
    </row>
    <row r="25" spans="1:8" ht="18.75" x14ac:dyDescent="0.3">
      <c r="A25" s="16"/>
      <c r="B25" s="17"/>
      <c r="C25" s="86"/>
      <c r="D25" s="80"/>
      <c r="E25" s="86"/>
      <c r="F25" s="82"/>
      <c r="G25" s="10"/>
      <c r="H25" s="4"/>
    </row>
    <row r="26" spans="1:8" ht="19.5" thickBot="1" x14ac:dyDescent="0.35">
      <c r="A26" s="95" t="s">
        <v>36</v>
      </c>
      <c r="B26" s="96"/>
      <c r="C26" s="87">
        <f>C10+C17+C21+C23</f>
        <v>12861000</v>
      </c>
      <c r="D26" s="18"/>
      <c r="E26" s="87">
        <f>E10+E17+E21+E23</f>
        <v>7097700</v>
      </c>
      <c r="F26" s="19"/>
      <c r="G26" s="10"/>
      <c r="H26" s="4"/>
    </row>
    <row r="27" spans="1:8" ht="15.75" x14ac:dyDescent="0.25">
      <c r="A27" s="97"/>
      <c r="B27" s="98"/>
      <c r="C27" s="98"/>
      <c r="D27" s="9"/>
      <c r="E27" s="9"/>
    </row>
    <row r="28" spans="1:8" x14ac:dyDescent="0.25">
      <c r="A28" t="s">
        <v>28</v>
      </c>
    </row>
    <row r="29" spans="1:8" x14ac:dyDescent="0.25">
      <c r="A29" t="s">
        <v>11</v>
      </c>
    </row>
    <row r="30" spans="1:8" x14ac:dyDescent="0.25">
      <c r="A30" s="40"/>
      <c r="B30" s="40"/>
      <c r="C30" s="41"/>
      <c r="D30" s="42"/>
    </row>
    <row r="31" spans="1:8" x14ac:dyDescent="0.25">
      <c r="A31" s="40" t="s">
        <v>50</v>
      </c>
      <c r="B31" s="40"/>
      <c r="C31" s="41"/>
      <c r="D31" s="42"/>
    </row>
    <row r="32" spans="1:8" s="37" customFormat="1" ht="15.75" thickBot="1" x14ac:dyDescent="0.3">
      <c r="A32" s="46" t="s">
        <v>2</v>
      </c>
      <c r="B32" s="46" t="s">
        <v>47</v>
      </c>
      <c r="C32" s="44"/>
      <c r="D32" s="77"/>
      <c r="E32" s="38"/>
      <c r="F32" s="78"/>
      <c r="G32" s="78"/>
    </row>
    <row r="33" spans="1:7" x14ac:dyDescent="0.25">
      <c r="A33" s="51" t="s">
        <v>41</v>
      </c>
      <c r="B33" s="52"/>
      <c r="C33" s="42"/>
      <c r="D33" s="12"/>
      <c r="E33" s="11"/>
      <c r="G33"/>
    </row>
    <row r="34" spans="1:7" x14ac:dyDescent="0.25">
      <c r="A34" s="53" t="s">
        <v>38</v>
      </c>
      <c r="B34" s="55">
        <v>650000</v>
      </c>
      <c r="C34" s="42"/>
      <c r="D34" s="12"/>
      <c r="E34" s="11"/>
      <c r="G34"/>
    </row>
    <row r="35" spans="1:7" x14ac:dyDescent="0.25">
      <c r="A35" s="53" t="s">
        <v>39</v>
      </c>
      <c r="B35" s="55">
        <v>400000</v>
      </c>
      <c r="C35" s="42"/>
      <c r="D35" s="12"/>
      <c r="E35" s="11"/>
      <c r="G35"/>
    </row>
    <row r="36" spans="1:7" x14ac:dyDescent="0.25">
      <c r="A36" s="53" t="s">
        <v>40</v>
      </c>
      <c r="B36" s="55">
        <v>120000</v>
      </c>
      <c r="C36" s="42"/>
      <c r="D36" s="12"/>
      <c r="E36" s="11"/>
      <c r="G36"/>
    </row>
    <row r="37" spans="1:7" s="33" customFormat="1" x14ac:dyDescent="0.25">
      <c r="A37" s="56" t="s">
        <v>42</v>
      </c>
      <c r="B37" s="57">
        <f>SUM(B34:B36)</f>
        <v>1170000</v>
      </c>
      <c r="C37" s="43"/>
      <c r="D37" s="34"/>
      <c r="E37" s="35"/>
      <c r="F37" s="35"/>
    </row>
    <row r="38" spans="1:7" x14ac:dyDescent="0.25">
      <c r="A38" s="53" t="s">
        <v>44</v>
      </c>
      <c r="B38" s="55">
        <v>230000</v>
      </c>
      <c r="C38" s="41"/>
      <c r="D38" s="12"/>
      <c r="E38" s="11"/>
      <c r="G38"/>
    </row>
    <row r="39" spans="1:7" s="33" customFormat="1" ht="19.5" x14ac:dyDescent="0.35">
      <c r="A39" s="56" t="s">
        <v>43</v>
      </c>
      <c r="B39" s="58">
        <f>SUM(B34:B38)</f>
        <v>2570000</v>
      </c>
      <c r="C39" s="43"/>
      <c r="D39" s="34"/>
      <c r="E39" s="35"/>
      <c r="F39" s="35"/>
    </row>
    <row r="40" spans="1:7" x14ac:dyDescent="0.25">
      <c r="A40" s="53"/>
      <c r="B40" s="54"/>
      <c r="C40" s="42"/>
      <c r="D40" s="12"/>
      <c r="E40" s="11"/>
      <c r="G40"/>
    </row>
    <row r="41" spans="1:7" s="64" customFormat="1" ht="19.5" x14ac:dyDescent="0.25">
      <c r="A41" s="59" t="s">
        <v>45</v>
      </c>
      <c r="B41" s="60"/>
      <c r="C41" s="61"/>
      <c r="D41" s="62"/>
      <c r="E41" s="63"/>
      <c r="F41" s="63"/>
    </row>
    <row r="42" spans="1:7" s="68" customFormat="1" ht="18.75" x14ac:dyDescent="0.3">
      <c r="A42" s="65" t="s">
        <v>46</v>
      </c>
      <c r="B42" s="72">
        <v>12861000</v>
      </c>
      <c r="C42" s="66"/>
      <c r="D42" s="39"/>
      <c r="E42" s="67"/>
      <c r="F42" s="67"/>
    </row>
    <row r="43" spans="1:7" s="68" customFormat="1" ht="18.75" x14ac:dyDescent="0.3">
      <c r="A43" s="69" t="s">
        <v>41</v>
      </c>
      <c r="B43" s="73">
        <v>1170000</v>
      </c>
      <c r="C43" s="66"/>
      <c r="D43" s="39"/>
      <c r="E43" s="67"/>
      <c r="F43" s="67"/>
    </row>
    <row r="44" spans="1:7" s="68" customFormat="1" ht="18.75" x14ac:dyDescent="0.3">
      <c r="A44" s="69" t="s">
        <v>48</v>
      </c>
      <c r="B44" s="73">
        <v>230000</v>
      </c>
      <c r="C44" s="66"/>
      <c r="D44" s="39"/>
      <c r="E44" s="67"/>
      <c r="F44" s="67"/>
    </row>
    <row r="45" spans="1:7" s="50" customFormat="1" ht="19.5" x14ac:dyDescent="0.35">
      <c r="A45" s="70" t="s">
        <v>49</v>
      </c>
      <c r="B45" s="74">
        <f>SUM(B42:B44)</f>
        <v>14261000</v>
      </c>
      <c r="C45" s="47"/>
      <c r="D45" s="48"/>
      <c r="E45" s="49"/>
      <c r="F45" s="49"/>
    </row>
    <row r="46" spans="1:7" s="50" customFormat="1" ht="19.5" x14ac:dyDescent="0.35">
      <c r="A46" s="71"/>
      <c r="B46" s="74"/>
      <c r="C46" s="47"/>
      <c r="D46" s="48"/>
      <c r="E46" s="49"/>
      <c r="F46" s="49"/>
    </row>
    <row r="47" spans="1:7" s="50" customFormat="1" ht="20.25" thickBot="1" x14ac:dyDescent="0.4">
      <c r="A47" s="76" t="s">
        <v>51</v>
      </c>
      <c r="B47" s="75">
        <f>B45*2</f>
        <v>28522000</v>
      </c>
      <c r="C47" s="47"/>
      <c r="D47" s="48"/>
      <c r="E47" s="49"/>
      <c r="F47" s="49"/>
    </row>
    <row r="48" spans="1:7" x14ac:dyDescent="0.25">
      <c r="A48" s="40"/>
      <c r="B48" s="45"/>
      <c r="C48" s="41"/>
      <c r="D48" s="42"/>
    </row>
    <row r="49" spans="2:2" x14ac:dyDescent="0.25">
      <c r="B49" s="36"/>
    </row>
    <row r="50" spans="2:2" x14ac:dyDescent="0.25">
      <c r="B50" s="36"/>
    </row>
    <row r="51" spans="2:2" x14ac:dyDescent="0.25">
      <c r="B51" s="36"/>
    </row>
  </sheetData>
  <mergeCells count="3">
    <mergeCell ref="A1:H2"/>
    <mergeCell ref="A26:B26"/>
    <mergeCell ref="A27:C27"/>
  </mergeCells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Gavlas Petr</dc:creator>
  <cp:lastModifiedBy>Roll Zdeněk</cp:lastModifiedBy>
  <cp:lastPrinted>2013-09-19T08:31:56Z</cp:lastPrinted>
  <dcterms:created xsi:type="dcterms:W3CDTF">2013-03-14T13:27:02Z</dcterms:created>
  <dcterms:modified xsi:type="dcterms:W3CDTF">2013-09-19T11:28:02Z</dcterms:modified>
</cp:coreProperties>
</file>